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elta.sm.ee/dhs/webdav/b20331d308d1509ad1ca71ae17cbe189e2d78b02/47404026013/20ea8a52-948b-4f71-a738-29a9444f3ed6/"/>
    </mc:Choice>
  </mc:AlternateContent>
  <xr:revisionPtr revIDLastSave="0" documentId="13_ncr:40000001_{8F340C06-1B99-48FB-9B30-594F0E2B1530}" xr6:coauthVersionLast="47" xr6:coauthVersionMax="47" xr10:uidLastSave="{00000000-0000-0000-0000-000000000000}"/>
  <bookViews>
    <workbookView xWindow="-110" yWindow="-110" windowWidth="19420" windowHeight="10300" xr2:uid="{9347DFEE-701E-4A3C-990E-09A19551A3E7}"/>
  </bookViews>
  <sheets>
    <sheet name="Leh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I17" i="1"/>
  <c r="I18" i="1"/>
  <c r="I19" i="1"/>
  <c r="I21" i="1"/>
  <c r="I22" i="1"/>
  <c r="I25" i="1"/>
  <c r="I28" i="1"/>
  <c r="I31" i="1"/>
  <c r="I33" i="1"/>
  <c r="I34" i="1"/>
  <c r="I36" i="1"/>
  <c r="I37" i="1"/>
  <c r="I15" i="1"/>
  <c r="I14" i="1"/>
  <c r="H40" i="1"/>
  <c r="H38" i="1" s="1"/>
  <c r="H32" i="1"/>
  <c r="H29" i="1"/>
  <c r="H26" i="1"/>
  <c r="H23" i="1"/>
  <c r="H20" i="1"/>
  <c r="H16" i="1"/>
  <c r="H13" i="1" l="1"/>
  <c r="D16" i="1"/>
  <c r="D40" i="1"/>
  <c r="D38" i="1" s="1"/>
  <c r="E16" i="1"/>
  <c r="E40" i="1"/>
  <c r="E38" i="1" s="1"/>
  <c r="C40" i="1"/>
  <c r="G35" i="1"/>
  <c r="F35" i="1"/>
  <c r="E35" i="1"/>
  <c r="D35" i="1"/>
  <c r="C35" i="1"/>
  <c r="I35" i="1" s="1"/>
  <c r="G32" i="1"/>
  <c r="F32" i="1"/>
  <c r="E32" i="1"/>
  <c r="D32" i="1"/>
  <c r="C32" i="1"/>
  <c r="E29" i="1"/>
  <c r="D29" i="1"/>
  <c r="C29" i="1"/>
  <c r="F26" i="1"/>
  <c r="E26" i="1"/>
  <c r="D26" i="1"/>
  <c r="C26" i="1"/>
  <c r="E23" i="1"/>
  <c r="D23" i="1"/>
  <c r="C23" i="1"/>
  <c r="F20" i="1"/>
  <c r="F13" i="1" s="1"/>
  <c r="G20" i="1"/>
  <c r="E20" i="1"/>
  <c r="D20" i="1"/>
  <c r="C20" i="1"/>
  <c r="G16" i="1"/>
  <c r="F16" i="1"/>
  <c r="C16" i="1"/>
  <c r="I16" i="1" s="1"/>
  <c r="I20" i="1" l="1"/>
  <c r="I32" i="1"/>
  <c r="C38" i="1"/>
  <c r="H39" i="1"/>
  <c r="D13" i="1"/>
  <c r="D39" i="1" s="1"/>
  <c r="E46" i="1" s="1"/>
  <c r="E48" i="1" s="1"/>
  <c r="C13" i="1"/>
  <c r="C39" i="1" s="1"/>
  <c r="C46" i="1" s="1"/>
  <c r="E13" i="1"/>
  <c r="E39" i="1" s="1"/>
  <c r="G46" i="1" s="1"/>
  <c r="G48" i="1" s="1"/>
  <c r="G24" i="1"/>
  <c r="I24" i="1" s="1"/>
  <c r="F23" i="1"/>
  <c r="G27" i="1"/>
  <c r="M46" i="1" l="1"/>
  <c r="G26" i="1"/>
  <c r="I26" i="1" s="1"/>
  <c r="I27" i="1"/>
  <c r="E49" i="1"/>
  <c r="E47" i="1" s="1"/>
  <c r="F47" i="1" s="1"/>
  <c r="G49" i="1"/>
  <c r="G47" i="1" s="1"/>
  <c r="H47" i="1" s="1"/>
  <c r="C48" i="1"/>
  <c r="C49" i="1"/>
  <c r="G30" i="1"/>
  <c r="F29" i="1"/>
  <c r="G40" i="1"/>
  <c r="G38" i="1" s="1"/>
  <c r="G23" i="1"/>
  <c r="I23" i="1" s="1"/>
  <c r="I40" i="1"/>
  <c r="M49" i="1" l="1"/>
  <c r="M48" i="1"/>
  <c r="G29" i="1"/>
  <c r="I29" i="1" s="1"/>
  <c r="I30" i="1"/>
  <c r="G13" i="1"/>
  <c r="C47" i="1"/>
  <c r="D47" i="1" s="1"/>
  <c r="F38" i="1"/>
  <c r="I38" i="1" s="1"/>
  <c r="M47" i="1" l="1"/>
  <c r="N47" i="1" s="1"/>
  <c r="G39" i="1"/>
  <c r="I13" i="1"/>
  <c r="F39" i="1"/>
  <c r="I39" i="1" l="1"/>
  <c r="K46" i="1"/>
  <c r="I46" i="1"/>
  <c r="K48" i="1" l="1"/>
  <c r="O46" i="1"/>
  <c r="K49" i="1"/>
  <c r="I48" i="1"/>
  <c r="I49" i="1"/>
  <c r="O48" i="1" l="1"/>
  <c r="O47" i="1"/>
  <c r="P47" i="1" s="1"/>
  <c r="K47" i="1"/>
  <c r="L47" i="1" s="1"/>
  <c r="I47" i="1"/>
  <c r="J47" i="1" s="1"/>
  <c r="O49" i="1"/>
</calcChain>
</file>

<file path=xl/sharedStrings.xml><?xml version="1.0" encoding="utf-8"?>
<sst xmlns="http://schemas.openxmlformats.org/spreadsheetml/2006/main" count="109" uniqueCount="78">
  <si>
    <t xml:space="preserve">„Sotsiaalkaitseministri 29.03.2023 käskkirjaga nr 53 </t>
  </si>
  <si>
    <t xml:space="preserve">kinnitatud toetuse andmise tingimuste „Laste ja </t>
  </si>
  <si>
    <t xml:space="preserve">perede toetamine“ </t>
  </si>
  <si>
    <t>muutmine"</t>
  </si>
  <si>
    <t>Lisa 1</t>
  </si>
  <si>
    <t>TAT finantsplaan ja eelarve kulukohtade kaupa</t>
  </si>
  <si>
    <t>TAT abikõlblikkuse periood: 01.01.2023–31.12.2028</t>
  </si>
  <si>
    <t>TAT nimi: Laste ja perede toetamine</t>
  </si>
  <si>
    <t>TAT elluviija: Sotsiaalministeerium</t>
  </si>
  <si>
    <t>Aasta</t>
  </si>
  <si>
    <t>Rea nr</t>
  </si>
  <si>
    <t>Kulukoht</t>
  </si>
  <si>
    <t xml:space="preserve">Abikõlblik kulu </t>
  </si>
  <si>
    <t>1</t>
  </si>
  <si>
    <t xml:space="preserve">TAT otsesed kulud </t>
  </si>
  <si>
    <t>1.1</t>
  </si>
  <si>
    <t>TAT juhtimiskulud (väljund)</t>
  </si>
  <si>
    <t>1.2</t>
  </si>
  <si>
    <t>Teavitusüritus</t>
  </si>
  <si>
    <t xml:space="preserve"> </t>
  </si>
  <si>
    <t>2.1</t>
  </si>
  <si>
    <t>2.1. Vanemlike oskuste arendamine ja vanemluse toetamine ning laste riskikäitumise ennetamine</t>
  </si>
  <si>
    <t>2.1.1</t>
  </si>
  <si>
    <t>Sisutegevuste personalikulu</t>
  </si>
  <si>
    <t>2.1.2</t>
  </si>
  <si>
    <t xml:space="preserve">Vanemlike oskuste arendamine ja vanemluse toetamine </t>
  </si>
  <si>
    <t>2.1.3</t>
  </si>
  <si>
    <t>Laste riskikäitumise ennetamine (VEPA)</t>
  </si>
  <si>
    <t>2.2</t>
  </si>
  <si>
    <t xml:space="preserve">2.2. Mitmekülgse abivajadusega laste ja nende perede toetamine </t>
  </si>
  <si>
    <t>2.2.1</t>
  </si>
  <si>
    <t xml:space="preserve">Sisutegevuste personalikulu </t>
  </si>
  <si>
    <t>2.2.2</t>
  </si>
  <si>
    <t>Mitmekülgse abivajadusega laste ja nende perede toetamine</t>
  </si>
  <si>
    <t>2.3</t>
  </si>
  <si>
    <t>2.3. Valdkondadeülese lastekaitse korraldusmudeli väljatöötamine</t>
  </si>
  <si>
    <t>2.3.1</t>
  </si>
  <si>
    <t>2.3.2</t>
  </si>
  <si>
    <t>Valdkondadeülese lastekaitse korraldusmudeli väljatöötamine</t>
  </si>
  <si>
    <t>2.4</t>
  </si>
  <si>
    <t>2.4. Asendus- ja järelhooldusteenuse kvaliteedi parandamine ja mitmekesistamine ning perepõhise hoolduse arendamine</t>
  </si>
  <si>
    <t>2.4.1</t>
  </si>
  <si>
    <t>2.4.2</t>
  </si>
  <si>
    <t>Asendus- ja järelhooldusteenuse kvaliteedi parandamine ja mitmekesistamine ning  perepõhise hoolduse arendamine</t>
  </si>
  <si>
    <t>2.5</t>
  </si>
  <si>
    <t>2.5. Lapsi ja peresid ning tulemuslikku lastekaitsetööd toetavate IT-lahenduste loomine</t>
  </si>
  <si>
    <t>2.5.1</t>
  </si>
  <si>
    <t>2.5.2</t>
  </si>
  <si>
    <t>Lapsi ja peresid ning tulemuslikku lastekaitsetööd toetavate IT-lahenduste loomine</t>
  </si>
  <si>
    <t>2.6</t>
  </si>
  <si>
    <t xml:space="preserve">2.6. Peresõbraliku tööandja märgise programmi arendamine ja rakendamine  </t>
  </si>
  <si>
    <t>2.6.1</t>
  </si>
  <si>
    <t xml:space="preserve">Peresõbraliku tööandja märgise programmi rakendamine </t>
  </si>
  <si>
    <t>2.6.2.</t>
  </si>
  <si>
    <t>Sisutegevuse personalikulu (SoM)</t>
  </si>
  <si>
    <t>2.7</t>
  </si>
  <si>
    <t>2.7. Kohalikes omavalitsustes pereteenuste loomine ja arendamine</t>
  </si>
  <si>
    <t>2.7.1</t>
  </si>
  <si>
    <t>2.7.2</t>
  </si>
  <si>
    <t>Kohalikes omavalitsustes pereteenuste loomine ja arendamine</t>
  </si>
  <si>
    <t>3</t>
  </si>
  <si>
    <t>Kaudsed kulud</t>
  </si>
  <si>
    <t>4</t>
  </si>
  <si>
    <t>Kokku (rida 1 + rida 2)</t>
  </si>
  <si>
    <t>5</t>
  </si>
  <si>
    <t>Otsesed personalikulud kokku</t>
  </si>
  <si>
    <t>TAT finantsplaan</t>
  </si>
  <si>
    <t>Kokku</t>
  </si>
  <si>
    <t>Finantsallikate jaotus</t>
  </si>
  <si>
    <t>Summa</t>
  </si>
  <si>
    <t>Osakaal (%)</t>
  </si>
  <si>
    <t>TAT eelarve kokku aastate kaupa</t>
  </si>
  <si>
    <t>Toetus kokku (rida 2.1 + rida 2.2)</t>
  </si>
  <si>
    <t>sh riiklik kaasfinantseering</t>
  </si>
  <si>
    <t>Abikõlblik kulu</t>
  </si>
  <si>
    <t>sh ESF+ osalus (kuni 70%)</t>
  </si>
  <si>
    <t>Sotsiaalministri {regDateTime} käskkirja nr {regNumber}</t>
  </si>
  <si>
    <r>
      <t>Kokku 2023</t>
    </r>
    <r>
      <rPr>
        <b/>
        <sz val="9"/>
        <rFont val="Calibri"/>
        <family val="2"/>
        <charset val="186"/>
      </rPr>
      <t>–</t>
    </r>
    <r>
      <rPr>
        <b/>
        <sz val="9"/>
        <rFont val="Arial"/>
        <family val="2"/>
        <charset val="186"/>
      </rPr>
      <t>2028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</si>
</sst>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r_-;\-* #,##0.00\ _k_r_-;_-* &quot;-&quot;??\ _k_r_-;_-@_-"/>
  </numFmts>
  <fonts count="16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9"/>
      <color theme="1"/>
      <name val="Aptos Narrow"/>
      <family val="2"/>
      <charset val="186"/>
      <scheme val="minor"/>
    </font>
    <font>
      <sz val="9"/>
      <color rgb="FF000000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color rgb="FF000000"/>
      <name val="Aptos Narrow"/>
      <family val="2"/>
      <charset val="186"/>
      <scheme val="minor"/>
    </font>
    <font>
      <b/>
      <sz val="9"/>
      <name val="Arial"/>
      <family val="2"/>
      <charset val="186"/>
    </font>
    <font>
      <b/>
      <sz val="9"/>
      <name val="Calibri"/>
      <family val="2"/>
      <charset val="186"/>
    </font>
    <font>
      <sz val="9"/>
      <name val="Arial"/>
      <family val="2"/>
      <charset val="186"/>
    </font>
    <font>
      <sz val="9"/>
      <color rgb="FFFF0000"/>
      <name val="Aptos Narrow"/>
      <family val="2"/>
      <charset val="186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rial"/>
      <family val="2"/>
      <charset val="186"/>
    </font>
    <font>
      <sz val="9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Down">
        <bgColor theme="0" tint="-4.9989318521683403E-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49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horizontal="right" vertical="top" wrapText="1"/>
    </xf>
    <xf numFmtId="1" fontId="9" fillId="0" borderId="1" xfId="1" applyNumberFormat="1" applyFont="1" applyFill="1" applyBorder="1" applyAlignment="1">
      <alignment horizontal="center" vertical="center"/>
    </xf>
    <xf numFmtId="1" fontId="9" fillId="0" borderId="1" xfId="1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4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3" fontId="11" fillId="0" borderId="1" xfId="0" applyNumberFormat="1" applyFont="1" applyBorder="1" applyAlignment="1">
      <alignment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0" fontId="12" fillId="0" borderId="0" xfId="0" applyFont="1"/>
    <xf numFmtId="49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9" fontId="14" fillId="0" borderId="1" xfId="0" applyNumberFormat="1" applyFont="1" applyBorder="1"/>
    <xf numFmtId="0" fontId="14" fillId="0" borderId="1" xfId="0" applyFont="1" applyBorder="1" applyAlignment="1">
      <alignment vertical="top" wrapText="1"/>
    </xf>
    <xf numFmtId="4" fontId="3" fillId="0" borderId="0" xfId="0" applyNumberFormat="1" applyFont="1" applyAlignment="1">
      <alignment horizontal="right" vertical="center"/>
    </xf>
    <xf numFmtId="0" fontId="14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3" fontId="3" fillId="0" borderId="0" xfId="0" applyNumberFormat="1" applyFont="1"/>
    <xf numFmtId="4" fontId="3" fillId="0" borderId="0" xfId="0" applyNumberFormat="1" applyFont="1"/>
    <xf numFmtId="0" fontId="11" fillId="0" borderId="1" xfId="0" applyFont="1" applyBorder="1" applyAlignment="1">
      <alignment vertical="top"/>
    </xf>
    <xf numFmtId="3" fontId="11" fillId="0" borderId="1" xfId="0" applyNumberFormat="1" applyFont="1" applyBorder="1" applyAlignment="1">
      <alignment vertical="center"/>
    </xf>
    <xf numFmtId="4" fontId="9" fillId="2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9" fillId="0" borderId="1" xfId="2" applyFont="1" applyBorder="1" applyAlignment="1">
      <alignment vertical="top" wrapText="1"/>
    </xf>
    <xf numFmtId="3" fontId="12" fillId="0" borderId="0" xfId="0" applyNumberFormat="1" applyFont="1"/>
    <xf numFmtId="2" fontId="15" fillId="0" borderId="0" xfId="0" applyNumberFormat="1" applyFont="1"/>
    <xf numFmtId="49" fontId="9" fillId="0" borderId="1" xfId="2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9" fillId="0" borderId="0" xfId="2" applyNumberFormat="1" applyFont="1" applyAlignment="1">
      <alignment horizontal="left" vertical="top"/>
    </xf>
    <xf numFmtId="0" fontId="9" fillId="0" borderId="0" xfId="2" applyFont="1" applyAlignment="1">
      <alignment wrapText="1"/>
    </xf>
    <xf numFmtId="3" fontId="11" fillId="2" borderId="0" xfId="2" applyNumberFormat="1" applyFont="1" applyFill="1" applyAlignment="1">
      <alignment horizontal="right"/>
    </xf>
    <xf numFmtId="0" fontId="5" fillId="0" borderId="0" xfId="0" applyFont="1"/>
    <xf numFmtId="3" fontId="11" fillId="0" borderId="0" xfId="2" applyNumberFormat="1" applyFont="1" applyAlignment="1">
      <alignment horizontal="right"/>
    </xf>
    <xf numFmtId="0" fontId="11" fillId="0" borderId="0" xfId="2" applyFont="1" applyAlignment="1">
      <alignment horizontal="left"/>
    </xf>
    <xf numFmtId="0" fontId="11" fillId="0" borderId="0" xfId="2" applyFont="1" applyAlignment="1">
      <alignment wrapText="1"/>
    </xf>
    <xf numFmtId="0" fontId="11" fillId="0" borderId="3" xfId="2" applyFont="1" applyBorder="1" applyAlignment="1">
      <alignment horizontal="left" vertical="top"/>
    </xf>
    <xf numFmtId="0" fontId="9" fillId="0" borderId="4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1" xfId="2" applyFont="1" applyBorder="1" applyAlignment="1">
      <alignment horizontal="center" vertical="top" wrapText="1"/>
    </xf>
    <xf numFmtId="3" fontId="9" fillId="0" borderId="1" xfId="2" applyNumberFormat="1" applyFont="1" applyBorder="1" applyAlignment="1">
      <alignment horizontal="center" vertical="top" wrapText="1"/>
    </xf>
    <xf numFmtId="3" fontId="9" fillId="0" borderId="5" xfId="2" applyNumberFormat="1" applyFont="1" applyBorder="1" applyAlignment="1">
      <alignment horizontal="center" vertical="top" wrapText="1"/>
    </xf>
    <xf numFmtId="3" fontId="9" fillId="0" borderId="9" xfId="2" applyNumberFormat="1" applyFont="1" applyBorder="1" applyAlignment="1">
      <alignment horizontal="center" vertical="top" wrapText="1"/>
    </xf>
    <xf numFmtId="0" fontId="9" fillId="0" borderId="8" xfId="2" applyFont="1" applyBorder="1" applyAlignment="1">
      <alignment horizontal="left" vertical="top"/>
    </xf>
    <xf numFmtId="0" fontId="9" fillId="0" borderId="1" xfId="2" applyFont="1" applyBorder="1" applyAlignment="1">
      <alignment vertical="top" wrapText="1" shrinkToFit="1"/>
    </xf>
    <xf numFmtId="3" fontId="9" fillId="2" borderId="1" xfId="2" applyNumberFormat="1" applyFont="1" applyFill="1" applyBorder="1" applyAlignment="1">
      <alignment vertical="top"/>
    </xf>
    <xf numFmtId="3" fontId="9" fillId="3" borderId="1" xfId="2" applyNumberFormat="1" applyFont="1" applyFill="1" applyBorder="1" applyAlignment="1">
      <alignment vertical="top"/>
    </xf>
    <xf numFmtId="3" fontId="9" fillId="3" borderId="5" xfId="2" applyNumberFormat="1" applyFont="1" applyFill="1" applyBorder="1" applyAlignment="1">
      <alignment vertical="top"/>
    </xf>
    <xf numFmtId="3" fontId="9" fillId="0" borderId="1" xfId="2" applyNumberFormat="1" applyFont="1" applyBorder="1" applyAlignment="1">
      <alignment vertical="top"/>
    </xf>
    <xf numFmtId="3" fontId="9" fillId="3" borderId="9" xfId="2" applyNumberFormat="1" applyFont="1" applyFill="1" applyBorder="1" applyAlignment="1">
      <alignment vertical="top"/>
    </xf>
    <xf numFmtId="0" fontId="9" fillId="0" borderId="1" xfId="2" applyFont="1" applyBorder="1" applyAlignment="1">
      <alignment vertical="top"/>
    </xf>
    <xf numFmtId="0" fontId="9" fillId="0" borderId="9" xfId="2" applyFont="1" applyBorder="1" applyAlignment="1">
      <alignment vertical="top"/>
    </xf>
    <xf numFmtId="49" fontId="11" fillId="0" borderId="8" xfId="2" applyNumberFormat="1" applyFont="1" applyBorder="1" applyAlignment="1">
      <alignment horizontal="left" vertical="top"/>
    </xf>
    <xf numFmtId="0" fontId="11" fillId="0" borderId="1" xfId="2" applyFont="1" applyBorder="1" applyAlignment="1">
      <alignment vertical="top" wrapText="1" shrinkToFit="1"/>
    </xf>
    <xf numFmtId="3" fontId="11" fillId="2" borderId="1" xfId="2" applyNumberFormat="1" applyFont="1" applyFill="1" applyBorder="1" applyAlignment="1">
      <alignment vertical="top"/>
    </xf>
    <xf numFmtId="3" fontId="11" fillId="0" borderId="1" xfId="2" applyNumberFormat="1" applyFont="1" applyBorder="1" applyAlignment="1">
      <alignment vertical="top"/>
    </xf>
    <xf numFmtId="3" fontId="11" fillId="0" borderId="5" xfId="2" applyNumberFormat="1" applyFont="1" applyBorder="1" applyAlignment="1">
      <alignment vertical="top"/>
    </xf>
    <xf numFmtId="0" fontId="11" fillId="0" borderId="1" xfId="2" applyFont="1" applyBorder="1" applyAlignment="1">
      <alignment vertical="top"/>
    </xf>
    <xf numFmtId="0" fontId="11" fillId="0" borderId="9" xfId="2" applyFont="1" applyBorder="1" applyAlignment="1">
      <alignment vertical="top"/>
    </xf>
    <xf numFmtId="49" fontId="11" fillId="0" borderId="10" xfId="2" applyNumberFormat="1" applyFont="1" applyBorder="1" applyAlignment="1">
      <alignment horizontal="left" vertical="top"/>
    </xf>
    <xf numFmtId="0" fontId="11" fillId="2" borderId="11" xfId="0" applyFont="1" applyFill="1" applyBorder="1" applyAlignment="1">
      <alignment horizontal="left" vertical="top" wrapText="1"/>
    </xf>
    <xf numFmtId="3" fontId="11" fillId="2" borderId="11" xfId="2" applyNumberFormat="1" applyFont="1" applyFill="1" applyBorder="1" applyAlignment="1">
      <alignment vertical="top"/>
    </xf>
    <xf numFmtId="3" fontId="11" fillId="0" borderId="11" xfId="2" applyNumberFormat="1" applyFont="1" applyBorder="1" applyAlignment="1">
      <alignment horizontal="right" vertical="center"/>
    </xf>
    <xf numFmtId="3" fontId="11" fillId="0" borderId="12" xfId="2" applyNumberFormat="1" applyFont="1" applyBorder="1" applyAlignment="1">
      <alignment horizontal="right" vertical="center"/>
    </xf>
    <xf numFmtId="0" fontId="11" fillId="0" borderId="11" xfId="2" applyFont="1" applyBorder="1" applyAlignment="1">
      <alignment vertical="top"/>
    </xf>
    <xf numFmtId="3" fontId="11" fillId="0" borderId="11" xfId="2" applyNumberFormat="1" applyFont="1" applyBorder="1" applyAlignment="1">
      <alignment vertical="top"/>
    </xf>
    <xf numFmtId="0" fontId="11" fillId="0" borderId="13" xfId="2" applyFont="1" applyBorder="1" applyAlignment="1">
      <alignment vertical="top"/>
    </xf>
    <xf numFmtId="3" fontId="9" fillId="0" borderId="7" xfId="3" applyNumberFormat="1" applyFont="1" applyBorder="1" applyAlignment="1">
      <alignment horizontal="center" vertical="top" wrapText="1"/>
    </xf>
    <xf numFmtId="3" fontId="9" fillId="0" borderId="14" xfId="3" applyNumberFormat="1" applyFont="1" applyBorder="1" applyAlignment="1">
      <alignment horizontal="center" vertical="top" wrapText="1"/>
    </xf>
    <xf numFmtId="1" fontId="9" fillId="0" borderId="1" xfId="1" applyNumberFormat="1" applyFont="1" applyBorder="1" applyAlignment="1">
      <alignment horizontal="center" vertical="center" wrapText="1"/>
    </xf>
    <xf numFmtId="3" fontId="9" fillId="0" borderId="7" xfId="3" applyNumberFormat="1" applyFont="1" applyBorder="1" applyAlignment="1">
      <alignment horizontal="center" vertical="top"/>
    </xf>
    <xf numFmtId="3" fontId="9" fillId="0" borderId="6" xfId="3" applyNumberFormat="1" applyFont="1" applyBorder="1" applyAlignment="1">
      <alignment horizontal="center" vertical="top"/>
    </xf>
  </cellXfs>
  <cellStyles count="4">
    <cellStyle name="Koma" xfId="1" builtinId="3"/>
    <cellStyle name="Koma 2" xfId="3" xr:uid="{389E9B19-892D-41C8-91AC-5AC611308121}"/>
    <cellStyle name="Normaallaad" xfId="0" builtinId="0"/>
    <cellStyle name="Normaallaad 2" xfId="2" xr:uid="{18F7E0BE-6C38-413E-BFB4-13D8E207AE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9E28-A520-4D9A-8C31-B66758B5CB6D}">
  <dimension ref="A1:U49"/>
  <sheetViews>
    <sheetView tabSelected="1" topLeftCell="A32" zoomScale="95" zoomScaleNormal="95" workbookViewId="0">
      <selection activeCell="K38" sqref="K38"/>
    </sheetView>
  </sheetViews>
  <sheetFormatPr defaultRowHeight="12" x14ac:dyDescent="0.3"/>
  <cols>
    <col min="1" max="1" width="8.7265625" style="1"/>
    <col min="2" max="2" width="33" style="2" customWidth="1"/>
    <col min="3" max="3" width="15.1796875" style="3" customWidth="1"/>
    <col min="4" max="4" width="15.7265625" style="3" customWidth="1"/>
    <col min="5" max="5" width="16.26953125" style="3" customWidth="1"/>
    <col min="6" max="6" width="16.453125" style="3" customWidth="1"/>
    <col min="7" max="8" width="15" style="3" customWidth="1"/>
    <col min="9" max="9" width="16.26953125" style="3" customWidth="1"/>
    <col min="10" max="10" width="11.54296875" style="1" customWidth="1"/>
    <col min="11" max="11" width="13.453125" style="1" customWidth="1"/>
    <col min="12" max="12" width="11.453125" style="1" customWidth="1"/>
    <col min="13" max="13" width="16" style="1" customWidth="1"/>
    <col min="14" max="14" width="12.81640625" style="1" customWidth="1"/>
    <col min="15" max="15" width="12.1796875" style="1" customWidth="1"/>
    <col min="16" max="16384" width="8.7265625" style="1"/>
  </cols>
  <sheetData>
    <row r="1" spans="1:11" x14ac:dyDescent="0.3">
      <c r="G1" s="4"/>
      <c r="H1" s="4"/>
      <c r="I1" s="5" t="s">
        <v>76</v>
      </c>
      <c r="J1" s="6"/>
      <c r="K1" s="6"/>
    </row>
    <row r="2" spans="1:11" x14ac:dyDescent="0.3">
      <c r="G2" s="4"/>
      <c r="H2" s="4"/>
      <c r="I2" s="5" t="s">
        <v>0</v>
      </c>
      <c r="J2" s="6"/>
      <c r="K2" s="6"/>
    </row>
    <row r="3" spans="1:11" x14ac:dyDescent="0.3">
      <c r="G3" s="4"/>
      <c r="H3" s="4"/>
      <c r="I3" s="5" t="s">
        <v>1</v>
      </c>
      <c r="J3" s="6"/>
      <c r="K3" s="6"/>
    </row>
    <row r="4" spans="1:11" x14ac:dyDescent="0.3">
      <c r="G4" s="4"/>
      <c r="H4" s="4"/>
      <c r="I4" s="5" t="s">
        <v>2</v>
      </c>
      <c r="J4" s="6"/>
      <c r="K4" s="6"/>
    </row>
    <row r="5" spans="1:11" x14ac:dyDescent="0.3">
      <c r="G5" s="4"/>
      <c r="H5" s="4"/>
      <c r="I5" s="5" t="s">
        <v>3</v>
      </c>
      <c r="J5" s="6"/>
      <c r="K5" s="6"/>
    </row>
    <row r="6" spans="1:11" x14ac:dyDescent="0.3">
      <c r="G6" s="7"/>
      <c r="H6" s="7"/>
      <c r="I6" s="8" t="s">
        <v>4</v>
      </c>
      <c r="J6" s="6"/>
      <c r="K6" s="6"/>
    </row>
    <row r="7" spans="1:11" x14ac:dyDescent="0.3">
      <c r="A7" s="9" t="s">
        <v>5</v>
      </c>
      <c r="B7" s="10"/>
      <c r="I7" s="11"/>
      <c r="J7" s="6"/>
      <c r="K7" s="6"/>
    </row>
    <row r="8" spans="1:11" x14ac:dyDescent="0.3">
      <c r="A8" s="12" t="s">
        <v>6</v>
      </c>
      <c r="B8" s="13"/>
      <c r="C8" s="14"/>
      <c r="I8" s="11"/>
      <c r="J8" s="6"/>
      <c r="K8" s="6"/>
    </row>
    <row r="9" spans="1:11" x14ac:dyDescent="0.3">
      <c r="A9" s="1" t="s">
        <v>7</v>
      </c>
      <c r="I9" s="11"/>
      <c r="J9" s="6"/>
      <c r="K9" s="6"/>
    </row>
    <row r="10" spans="1:11" x14ac:dyDescent="0.3">
      <c r="A10" s="1" t="s">
        <v>8</v>
      </c>
      <c r="I10" s="11"/>
      <c r="J10" s="6"/>
      <c r="K10" s="6"/>
    </row>
    <row r="11" spans="1:11" x14ac:dyDescent="0.3">
      <c r="A11" s="15"/>
      <c r="B11" s="16" t="s">
        <v>9</v>
      </c>
      <c r="C11" s="17">
        <v>2023</v>
      </c>
      <c r="D11" s="18">
        <v>2024</v>
      </c>
      <c r="E11" s="19">
        <v>2025</v>
      </c>
      <c r="F11" s="19">
        <v>2026</v>
      </c>
      <c r="G11" s="19">
        <v>2027</v>
      </c>
      <c r="H11" s="19">
        <v>2028</v>
      </c>
      <c r="I11" s="102" t="s">
        <v>77</v>
      </c>
    </row>
    <row r="12" spans="1:11" x14ac:dyDescent="0.3">
      <c r="A12" s="20" t="s">
        <v>10</v>
      </c>
      <c r="B12" s="21" t="s">
        <v>11</v>
      </c>
      <c r="C12" s="22" t="s">
        <v>74</v>
      </c>
      <c r="D12" s="22" t="s">
        <v>74</v>
      </c>
      <c r="E12" s="22" t="s">
        <v>12</v>
      </c>
      <c r="F12" s="22" t="s">
        <v>12</v>
      </c>
      <c r="G12" s="22" t="s">
        <v>12</v>
      </c>
      <c r="H12" s="22" t="s">
        <v>12</v>
      </c>
      <c r="I12" s="102"/>
    </row>
    <row r="13" spans="1:11" x14ac:dyDescent="0.3">
      <c r="A13" s="23" t="s">
        <v>13</v>
      </c>
      <c r="B13" s="24" t="s">
        <v>14</v>
      </c>
      <c r="C13" s="25">
        <f>C14+C15+C16+C20+C23+C26+C29+C32+C35</f>
        <v>1205999.99</v>
      </c>
      <c r="D13" s="25">
        <f>SUM(D14+D16+D20+D23+D26+D29+D32+D35)</f>
        <v>3096610.18</v>
      </c>
      <c r="E13" s="26">
        <f>E14+E15+E16+E20+E23+E26+E29+E32+E35</f>
        <v>5499378</v>
      </c>
      <c r="F13" s="26">
        <f>F14+F15+F16+F20+F23+F26+F29+F32+F35</f>
        <v>8888446</v>
      </c>
      <c r="G13" s="26">
        <f>G14+G15+G16+G20+G23+G26+G29+G32+G35</f>
        <v>9440150.7999999989</v>
      </c>
      <c r="H13" s="26">
        <f>H14+H15+H16+H20+H23+H26+H29+H32+H35</f>
        <v>2655336</v>
      </c>
      <c r="I13" s="27">
        <f>C13+D13+E13+F13+G13+H13</f>
        <v>30785920.969999999</v>
      </c>
    </row>
    <row r="14" spans="1:11" x14ac:dyDescent="0.3">
      <c r="A14" s="23" t="s">
        <v>15</v>
      </c>
      <c r="B14" s="24" t="s">
        <v>16</v>
      </c>
      <c r="C14" s="28">
        <v>14695.94</v>
      </c>
      <c r="D14" s="28">
        <v>21543.279999999999</v>
      </c>
      <c r="E14" s="26">
        <v>22000</v>
      </c>
      <c r="F14" s="26">
        <v>30000</v>
      </c>
      <c r="G14" s="26">
        <v>44600</v>
      </c>
      <c r="H14" s="26">
        <v>44600</v>
      </c>
      <c r="I14" s="27">
        <f>C14+D14+E14+F14+G14+H14</f>
        <v>177439.22</v>
      </c>
    </row>
    <row r="15" spans="1:11" x14ac:dyDescent="0.3">
      <c r="A15" s="23" t="s">
        <v>17</v>
      </c>
      <c r="B15" s="29" t="s">
        <v>18</v>
      </c>
      <c r="C15" s="28"/>
      <c r="D15" s="28">
        <v>0</v>
      </c>
      <c r="E15" s="30">
        <v>0</v>
      </c>
      <c r="F15" s="30">
        <v>0</v>
      </c>
      <c r="G15" s="31">
        <v>0</v>
      </c>
      <c r="H15" s="31">
        <v>25000</v>
      </c>
      <c r="I15" s="27">
        <f>C15+D15+E15+F15+G15+H15</f>
        <v>25000</v>
      </c>
      <c r="J15" s="32" t="s">
        <v>19</v>
      </c>
    </row>
    <row r="16" spans="1:11" ht="34.5" x14ac:dyDescent="0.3">
      <c r="A16" s="33" t="s">
        <v>20</v>
      </c>
      <c r="B16" s="34" t="s">
        <v>21</v>
      </c>
      <c r="C16" s="35">
        <f>SUM(C17:C19)</f>
        <v>117690.95999999999</v>
      </c>
      <c r="D16" s="35">
        <f>D17+D18+D19</f>
        <v>584295.56000000006</v>
      </c>
      <c r="E16" s="35">
        <f>E17+E18+E19</f>
        <v>856468</v>
      </c>
      <c r="F16" s="35">
        <f>F17+F18+F19</f>
        <v>1712905</v>
      </c>
      <c r="G16" s="35">
        <f>G17+G18+G19</f>
        <v>1587686</v>
      </c>
      <c r="H16" s="35">
        <f>H17+H18+H19</f>
        <v>0</v>
      </c>
      <c r="I16" s="27">
        <f t="shared" ref="I16:I40" si="0">C16+D16+E16+F16+G16+H16</f>
        <v>4859045.5199999996</v>
      </c>
    </row>
    <row r="17" spans="1:12" x14ac:dyDescent="0.3">
      <c r="A17" s="36" t="s">
        <v>22</v>
      </c>
      <c r="B17" s="37" t="s">
        <v>23</v>
      </c>
      <c r="C17" s="38">
        <v>88586.11</v>
      </c>
      <c r="D17" s="39">
        <v>271186.09000000003</v>
      </c>
      <c r="E17" s="40">
        <v>313102</v>
      </c>
      <c r="F17" s="40">
        <v>384905</v>
      </c>
      <c r="G17" s="40">
        <v>427686</v>
      </c>
      <c r="H17" s="40">
        <v>0</v>
      </c>
      <c r="I17" s="27">
        <f t="shared" si="0"/>
        <v>1485465.2</v>
      </c>
    </row>
    <row r="18" spans="1:12" ht="23" x14ac:dyDescent="0.3">
      <c r="A18" s="36" t="s">
        <v>24</v>
      </c>
      <c r="B18" s="37" t="s">
        <v>25</v>
      </c>
      <c r="C18" s="38">
        <v>23733.599999999999</v>
      </c>
      <c r="D18" s="38">
        <v>80373.75</v>
      </c>
      <c r="E18" s="40">
        <v>397366</v>
      </c>
      <c r="F18" s="40">
        <v>1172900</v>
      </c>
      <c r="G18" s="40">
        <v>1000000</v>
      </c>
      <c r="H18" s="40">
        <v>0</v>
      </c>
      <c r="I18" s="27">
        <f t="shared" si="0"/>
        <v>2674373.35</v>
      </c>
    </row>
    <row r="19" spans="1:12" x14ac:dyDescent="0.3">
      <c r="A19" s="36" t="s">
        <v>26</v>
      </c>
      <c r="B19" s="37" t="s">
        <v>27</v>
      </c>
      <c r="C19" s="41">
        <v>5371.25</v>
      </c>
      <c r="D19" s="38">
        <v>232735.72</v>
      </c>
      <c r="E19" s="40">
        <v>146000</v>
      </c>
      <c r="F19" s="40">
        <v>155100</v>
      </c>
      <c r="G19" s="40">
        <v>160000</v>
      </c>
      <c r="H19" s="40">
        <v>0</v>
      </c>
      <c r="I19" s="27">
        <f t="shared" si="0"/>
        <v>699206.97</v>
      </c>
    </row>
    <row r="20" spans="1:12" ht="23" x14ac:dyDescent="0.3">
      <c r="A20" s="36" t="s">
        <v>28</v>
      </c>
      <c r="B20" s="34" t="s">
        <v>29</v>
      </c>
      <c r="C20" s="42">
        <f>SUM(C21:C22)</f>
        <v>150271.74</v>
      </c>
      <c r="D20" s="42">
        <f>SUM(D21+D22)</f>
        <v>473676.13</v>
      </c>
      <c r="E20" s="42">
        <f t="shared" ref="E20:H20" si="1">SUM(E21+E22)</f>
        <v>1086297</v>
      </c>
      <c r="F20" s="42">
        <f t="shared" si="1"/>
        <v>1740135</v>
      </c>
      <c r="G20" s="42">
        <f t="shared" si="1"/>
        <v>2140976</v>
      </c>
      <c r="H20" s="42">
        <f t="shared" si="1"/>
        <v>0</v>
      </c>
      <c r="I20" s="27">
        <f t="shared" si="0"/>
        <v>5591355.8700000001</v>
      </c>
    </row>
    <row r="21" spans="1:12" x14ac:dyDescent="0.3">
      <c r="A21" s="36" t="s">
        <v>30</v>
      </c>
      <c r="B21" s="37" t="s">
        <v>31</v>
      </c>
      <c r="C21" s="43">
        <v>62655.869999999995</v>
      </c>
      <c r="D21" s="44">
        <v>267192.37</v>
      </c>
      <c r="E21" s="40">
        <v>432497</v>
      </c>
      <c r="F21" s="40">
        <v>454135</v>
      </c>
      <c r="G21" s="40">
        <v>504681</v>
      </c>
      <c r="H21" s="40">
        <v>0</v>
      </c>
      <c r="I21" s="27">
        <f t="shared" si="0"/>
        <v>1721161.24</v>
      </c>
    </row>
    <row r="22" spans="1:12" ht="23" x14ac:dyDescent="0.3">
      <c r="A22" s="36" t="s">
        <v>32</v>
      </c>
      <c r="B22" s="37" t="s">
        <v>33</v>
      </c>
      <c r="C22" s="44">
        <v>87615.87</v>
      </c>
      <c r="D22" s="44">
        <v>206483.76</v>
      </c>
      <c r="E22" s="40">
        <v>653800</v>
      </c>
      <c r="F22" s="40">
        <v>1286000</v>
      </c>
      <c r="G22" s="40">
        <v>1636295</v>
      </c>
      <c r="H22" s="40">
        <v>0</v>
      </c>
      <c r="I22" s="27">
        <f t="shared" si="0"/>
        <v>3870194.63</v>
      </c>
    </row>
    <row r="23" spans="1:12" ht="23" x14ac:dyDescent="0.3">
      <c r="A23" s="33" t="s">
        <v>34</v>
      </c>
      <c r="B23" s="34" t="s">
        <v>35</v>
      </c>
      <c r="C23" s="35">
        <f>SUM(C24:C25)</f>
        <v>19650.699999999997</v>
      </c>
      <c r="D23" s="35">
        <f>SUM(D24+D25)</f>
        <v>490779.27999999997</v>
      </c>
      <c r="E23" s="35">
        <f>SUM(E24+E25)</f>
        <v>1037123</v>
      </c>
      <c r="F23" s="35">
        <f t="shared" ref="F23:H23" si="2">SUM(F24+F25)</f>
        <v>1786336</v>
      </c>
      <c r="G23" s="35">
        <f t="shared" si="2"/>
        <v>1926965.3</v>
      </c>
      <c r="H23" s="35">
        <f t="shared" si="2"/>
        <v>1397832</v>
      </c>
      <c r="I23" s="27">
        <f t="shared" si="0"/>
        <v>6658686.2800000003</v>
      </c>
      <c r="L23" s="1" t="s">
        <v>19</v>
      </c>
    </row>
    <row r="24" spans="1:12" x14ac:dyDescent="0.3">
      <c r="A24" s="33" t="s">
        <v>36</v>
      </c>
      <c r="B24" s="37" t="s">
        <v>23</v>
      </c>
      <c r="C24" s="38">
        <v>17307.349999999999</v>
      </c>
      <c r="D24" s="38">
        <v>191289.37</v>
      </c>
      <c r="E24" s="40">
        <v>326771</v>
      </c>
      <c r="F24" s="40">
        <v>530586</v>
      </c>
      <c r="G24" s="40">
        <f>F24+F24*0.05</f>
        <v>557115.30000000005</v>
      </c>
      <c r="H24" s="40">
        <v>200000</v>
      </c>
      <c r="I24" s="27">
        <f t="shared" si="0"/>
        <v>1823069.02</v>
      </c>
    </row>
    <row r="25" spans="1:12" ht="23" x14ac:dyDescent="0.3">
      <c r="A25" s="33" t="s">
        <v>37</v>
      </c>
      <c r="B25" s="37" t="s">
        <v>38</v>
      </c>
      <c r="C25" s="38">
        <v>2343.35</v>
      </c>
      <c r="D25" s="38">
        <v>299489.90999999997</v>
      </c>
      <c r="E25" s="40">
        <v>710352</v>
      </c>
      <c r="F25" s="40">
        <v>1255750</v>
      </c>
      <c r="G25" s="40">
        <v>1369850</v>
      </c>
      <c r="H25" s="40">
        <v>1197832</v>
      </c>
      <c r="I25" s="27">
        <f t="shared" si="0"/>
        <v>4835617.26</v>
      </c>
    </row>
    <row r="26" spans="1:12" ht="46" x14ac:dyDescent="0.3">
      <c r="A26" s="33" t="s">
        <v>39</v>
      </c>
      <c r="B26" s="34" t="s">
        <v>40</v>
      </c>
      <c r="C26" s="35">
        <f>SUM(C27:C28)</f>
        <v>416750.71</v>
      </c>
      <c r="D26" s="35">
        <f>SUM(D27+D28)</f>
        <v>272770.55</v>
      </c>
      <c r="E26" s="35">
        <f t="shared" ref="E26:H26" si="3">SUM(E27+E28)</f>
        <v>286404</v>
      </c>
      <c r="F26" s="35">
        <f t="shared" si="3"/>
        <v>649097</v>
      </c>
      <c r="G26" s="35">
        <f t="shared" si="3"/>
        <v>899851.85</v>
      </c>
      <c r="H26" s="35">
        <f t="shared" si="3"/>
        <v>0</v>
      </c>
      <c r="I26" s="27">
        <f t="shared" si="0"/>
        <v>2524874.11</v>
      </c>
      <c r="K26" s="1" t="s">
        <v>19</v>
      </c>
    </row>
    <row r="27" spans="1:12" x14ac:dyDescent="0.3">
      <c r="A27" s="33" t="s">
        <v>41</v>
      </c>
      <c r="B27" s="37" t="s">
        <v>23</v>
      </c>
      <c r="C27" s="38">
        <v>143324.12</v>
      </c>
      <c r="D27" s="38">
        <v>65074.83</v>
      </c>
      <c r="E27" s="40">
        <v>45000</v>
      </c>
      <c r="F27" s="40">
        <v>95097</v>
      </c>
      <c r="G27" s="40">
        <f>F27+F27*0.05</f>
        <v>99851.85</v>
      </c>
      <c r="H27" s="40">
        <v>0</v>
      </c>
      <c r="I27" s="27">
        <f t="shared" si="0"/>
        <v>448347.80000000005</v>
      </c>
    </row>
    <row r="28" spans="1:12" ht="34.5" x14ac:dyDescent="0.3">
      <c r="A28" s="33" t="s">
        <v>42</v>
      </c>
      <c r="B28" s="37" t="s">
        <v>43</v>
      </c>
      <c r="C28" s="38">
        <v>273426.59000000003</v>
      </c>
      <c r="D28" s="38">
        <v>207695.72</v>
      </c>
      <c r="E28" s="40">
        <v>241404</v>
      </c>
      <c r="F28" s="40">
        <v>554000</v>
      </c>
      <c r="G28" s="40">
        <v>800000</v>
      </c>
      <c r="H28" s="40">
        <v>0</v>
      </c>
      <c r="I28" s="27">
        <f t="shared" si="0"/>
        <v>2076526.31</v>
      </c>
    </row>
    <row r="29" spans="1:12" ht="34.5" x14ac:dyDescent="0.3">
      <c r="A29" s="45" t="s">
        <v>44</v>
      </c>
      <c r="B29" s="46" t="s">
        <v>45</v>
      </c>
      <c r="C29" s="42">
        <f t="shared" ref="C29" si="4">SUM(C30:C31)</f>
        <v>472654.24</v>
      </c>
      <c r="D29" s="35">
        <f>SUM(D30+D31)</f>
        <v>863645.4</v>
      </c>
      <c r="E29" s="35">
        <f>E30+E31</f>
        <v>1657066</v>
      </c>
      <c r="F29" s="35">
        <f t="shared" ref="F29:H29" si="5">SUM(F30+F31)</f>
        <v>1353973</v>
      </c>
      <c r="G29" s="35">
        <f t="shared" si="5"/>
        <v>1380071.65</v>
      </c>
      <c r="H29" s="35">
        <f t="shared" si="5"/>
        <v>0</v>
      </c>
      <c r="I29" s="27">
        <f t="shared" si="0"/>
        <v>5727410.290000001</v>
      </c>
    </row>
    <row r="30" spans="1:12" x14ac:dyDescent="0.3">
      <c r="A30" s="33" t="s">
        <v>46</v>
      </c>
      <c r="B30" s="37" t="s">
        <v>23</v>
      </c>
      <c r="C30" s="38">
        <v>125914.24000000002</v>
      </c>
      <c r="D30" s="38">
        <v>218552.54</v>
      </c>
      <c r="E30" s="40">
        <v>308765</v>
      </c>
      <c r="F30" s="40">
        <v>361973</v>
      </c>
      <c r="G30" s="40">
        <f t="shared" ref="G30" si="6">F30+F30*0.05</f>
        <v>380071.65</v>
      </c>
      <c r="H30" s="40">
        <v>0</v>
      </c>
      <c r="I30" s="27">
        <f t="shared" si="0"/>
        <v>1395276.4300000002</v>
      </c>
    </row>
    <row r="31" spans="1:12" ht="34.5" x14ac:dyDescent="0.3">
      <c r="A31" s="33" t="s">
        <v>47</v>
      </c>
      <c r="B31" s="37" t="s">
        <v>48</v>
      </c>
      <c r="C31" s="38">
        <v>346740</v>
      </c>
      <c r="D31" s="47">
        <v>645092.86</v>
      </c>
      <c r="E31" s="40">
        <v>1348301</v>
      </c>
      <c r="F31" s="40">
        <v>992000</v>
      </c>
      <c r="G31" s="40">
        <v>1000000</v>
      </c>
      <c r="H31" s="40">
        <v>0</v>
      </c>
      <c r="I31" s="27">
        <f t="shared" si="0"/>
        <v>4332133.8599999994</v>
      </c>
    </row>
    <row r="32" spans="1:12" ht="23" x14ac:dyDescent="0.3">
      <c r="A32" s="45" t="s">
        <v>49</v>
      </c>
      <c r="B32" s="48" t="s">
        <v>50</v>
      </c>
      <c r="C32" s="42">
        <f t="shared" ref="C32" si="7">SUM(C33:C33)</f>
        <v>0</v>
      </c>
      <c r="D32" s="42">
        <f>D33+D34</f>
        <v>214546.4</v>
      </c>
      <c r="E32" s="42">
        <f t="shared" ref="E32:H32" si="8">E33+E34</f>
        <v>308097</v>
      </c>
      <c r="F32" s="42">
        <f t="shared" si="8"/>
        <v>306000</v>
      </c>
      <c r="G32" s="42">
        <f t="shared" si="8"/>
        <v>260000</v>
      </c>
      <c r="H32" s="42">
        <f t="shared" si="8"/>
        <v>0</v>
      </c>
      <c r="I32" s="27">
        <f>C32+D32+E32+F32+G32+H32</f>
        <v>1088643.3999999999</v>
      </c>
    </row>
    <row r="33" spans="1:21" ht="23" x14ac:dyDescent="0.3">
      <c r="A33" s="33" t="s">
        <v>51</v>
      </c>
      <c r="B33" s="37" t="s">
        <v>52</v>
      </c>
      <c r="C33" s="43">
        <v>0</v>
      </c>
      <c r="D33" s="43">
        <v>206443.83</v>
      </c>
      <c r="E33" s="49">
        <v>300000</v>
      </c>
      <c r="F33" s="49">
        <v>296000</v>
      </c>
      <c r="G33" s="49">
        <v>250000</v>
      </c>
      <c r="H33" s="49">
        <v>0</v>
      </c>
      <c r="I33" s="27">
        <f t="shared" si="0"/>
        <v>1052443.83</v>
      </c>
    </row>
    <row r="34" spans="1:21" x14ac:dyDescent="0.3">
      <c r="A34" s="33" t="s">
        <v>53</v>
      </c>
      <c r="B34" s="37" t="s">
        <v>54</v>
      </c>
      <c r="C34" s="43"/>
      <c r="D34" s="44">
        <v>8102.57</v>
      </c>
      <c r="E34" s="49">
        <v>8097</v>
      </c>
      <c r="F34" s="49">
        <v>10000</v>
      </c>
      <c r="G34" s="49">
        <v>10000</v>
      </c>
      <c r="H34" s="49">
        <v>0</v>
      </c>
      <c r="I34" s="27">
        <f t="shared" si="0"/>
        <v>36199.57</v>
      </c>
    </row>
    <row r="35" spans="1:21" ht="39.4" customHeight="1" x14ac:dyDescent="0.3">
      <c r="A35" s="45" t="s">
        <v>55</v>
      </c>
      <c r="B35" s="46" t="s">
        <v>56</v>
      </c>
      <c r="C35" s="42">
        <f>SUM(C36:C37)</f>
        <v>14285.7</v>
      </c>
      <c r="D35" s="50">
        <f>D36+D37</f>
        <v>175353.58</v>
      </c>
      <c r="E35" s="50">
        <f t="shared" ref="E35:G35" si="9">E36+E37</f>
        <v>245923</v>
      </c>
      <c r="F35" s="50">
        <f t="shared" si="9"/>
        <v>1310000</v>
      </c>
      <c r="G35" s="50">
        <f t="shared" si="9"/>
        <v>1200000</v>
      </c>
      <c r="H35" s="50">
        <v>1187904</v>
      </c>
      <c r="I35" s="27">
        <f t="shared" si="0"/>
        <v>4133466.2800000003</v>
      </c>
      <c r="K35" s="51"/>
      <c r="L35" s="52" t="s">
        <v>19</v>
      </c>
    </row>
    <row r="36" spans="1:21" x14ac:dyDescent="0.3">
      <c r="A36" s="33" t="s">
        <v>57</v>
      </c>
      <c r="B36" s="37" t="s">
        <v>23</v>
      </c>
      <c r="C36" s="43">
        <v>0</v>
      </c>
      <c r="D36" s="44">
        <v>0</v>
      </c>
      <c r="E36" s="49"/>
      <c r="F36" s="49">
        <v>0</v>
      </c>
      <c r="G36" s="49">
        <v>0</v>
      </c>
      <c r="H36" s="49">
        <v>0</v>
      </c>
      <c r="I36" s="27">
        <f t="shared" si="0"/>
        <v>0</v>
      </c>
      <c r="K36" s="51"/>
    </row>
    <row r="37" spans="1:21" x14ac:dyDescent="0.3">
      <c r="A37" s="33" t="s">
        <v>58</v>
      </c>
      <c r="B37" s="53" t="s">
        <v>59</v>
      </c>
      <c r="C37" s="44">
        <v>14285.7</v>
      </c>
      <c r="D37" s="44">
        <v>175353.58</v>
      </c>
      <c r="E37" s="54">
        <v>245923</v>
      </c>
      <c r="F37" s="54">
        <v>1310000</v>
      </c>
      <c r="G37" s="54">
        <v>1200000</v>
      </c>
      <c r="H37" s="54">
        <v>1187904</v>
      </c>
      <c r="I37" s="27">
        <f t="shared" si="0"/>
        <v>4133466.2800000003</v>
      </c>
      <c r="K37" s="51"/>
    </row>
    <row r="38" spans="1:21" x14ac:dyDescent="0.3">
      <c r="A38" s="33" t="s">
        <v>60</v>
      </c>
      <c r="B38" s="34" t="s">
        <v>61</v>
      </c>
      <c r="C38" s="55">
        <f>C40*0.15+0.13</f>
        <v>67872.674500000008</v>
      </c>
      <c r="D38" s="56">
        <f>D40*0.15</f>
        <v>156441.15749999997</v>
      </c>
      <c r="E38" s="56">
        <f>E40*0.15</f>
        <v>218434.8</v>
      </c>
      <c r="F38" s="56">
        <f t="shared" ref="F38:H38" si="10">F40*0.15</f>
        <v>280004.39999999997</v>
      </c>
      <c r="G38" s="56">
        <f t="shared" si="10"/>
        <v>303600.87000000005</v>
      </c>
      <c r="H38" s="56">
        <f t="shared" si="10"/>
        <v>36690</v>
      </c>
      <c r="I38" s="27">
        <f t="shared" si="0"/>
        <v>1063043.902</v>
      </c>
      <c r="J38" s="32"/>
      <c r="K38" s="32"/>
    </row>
    <row r="39" spans="1:21" x14ac:dyDescent="0.3">
      <c r="A39" s="33" t="s">
        <v>62</v>
      </c>
      <c r="B39" s="57" t="s">
        <v>63</v>
      </c>
      <c r="C39" s="55">
        <f t="shared" ref="C39:H39" si="11">C13+C38</f>
        <v>1273872.6645</v>
      </c>
      <c r="D39" s="56">
        <f t="shared" si="11"/>
        <v>3253051.3375000004</v>
      </c>
      <c r="E39" s="56">
        <f t="shared" si="11"/>
        <v>5717812.7999999998</v>
      </c>
      <c r="F39" s="56">
        <f t="shared" si="11"/>
        <v>9168450.4000000004</v>
      </c>
      <c r="G39" s="56">
        <f t="shared" si="11"/>
        <v>9743751.6699999981</v>
      </c>
      <c r="H39" s="56">
        <f t="shared" si="11"/>
        <v>2692026</v>
      </c>
      <c r="I39" s="27">
        <f>C39+D39+E39+F39+G39+H39</f>
        <v>31848964.871999998</v>
      </c>
      <c r="J39" s="58"/>
      <c r="K39" s="59"/>
      <c r="L39" s="51" t="s">
        <v>19</v>
      </c>
      <c r="M39" s="51" t="s">
        <v>19</v>
      </c>
    </row>
    <row r="40" spans="1:21" x14ac:dyDescent="0.3">
      <c r="A40" s="60" t="s">
        <v>64</v>
      </c>
      <c r="B40" s="57" t="s">
        <v>65</v>
      </c>
      <c r="C40" s="61">
        <f>C14+C17+C21+C24+C27+C30+C36</f>
        <v>452483.63</v>
      </c>
      <c r="D40" s="49">
        <f>D14+D17+D21+D24+D27+D30+D34+D36</f>
        <v>1042941.0499999999</v>
      </c>
      <c r="E40" s="49">
        <f t="shared" ref="E40:H40" si="12">E14+E17+E21+E24+E27+E30+E34+E36</f>
        <v>1456232</v>
      </c>
      <c r="F40" s="49">
        <f>F14+F17+F21+F24+F27+F30+F34+F36</f>
        <v>1866696</v>
      </c>
      <c r="G40" s="49">
        <f t="shared" si="12"/>
        <v>2024005.8000000003</v>
      </c>
      <c r="H40" s="49">
        <f t="shared" si="12"/>
        <v>244600</v>
      </c>
      <c r="I40" s="27">
        <f t="shared" si="0"/>
        <v>7086958.4800000004</v>
      </c>
      <c r="J40" s="51"/>
      <c r="K40" s="1" t="s">
        <v>19</v>
      </c>
    </row>
    <row r="42" spans="1:21" x14ac:dyDescent="0.3">
      <c r="A42" s="62" t="s">
        <v>66</v>
      </c>
      <c r="B42" s="63"/>
      <c r="C42" s="64"/>
      <c r="D42" s="65"/>
      <c r="E42" s="64" t="s">
        <v>19</v>
      </c>
      <c r="F42" s="64"/>
      <c r="G42" s="64"/>
      <c r="H42" s="64"/>
      <c r="I42" s="66"/>
      <c r="J42" s="65"/>
      <c r="K42" s="66"/>
      <c r="L42" s="65"/>
      <c r="M42" s="65"/>
      <c r="N42" s="65"/>
      <c r="O42" s="65"/>
      <c r="P42" s="65"/>
    </row>
    <row r="43" spans="1:21" ht="12.5" thickBot="1" x14ac:dyDescent="0.35">
      <c r="A43" s="67"/>
      <c r="B43" s="68"/>
      <c r="C43" s="66"/>
      <c r="D43" s="65"/>
      <c r="E43" s="66"/>
      <c r="F43" s="66"/>
      <c r="G43" s="66"/>
      <c r="H43" s="66"/>
      <c r="I43" s="66"/>
      <c r="J43" s="66"/>
      <c r="K43" s="66"/>
      <c r="L43" s="65"/>
      <c r="M43" s="65"/>
      <c r="N43" s="65"/>
      <c r="O43" s="65"/>
      <c r="P43" s="65"/>
      <c r="Q43" s="3"/>
      <c r="R43" s="3"/>
      <c r="S43" s="3"/>
      <c r="T43" s="3"/>
      <c r="U43" s="3"/>
    </row>
    <row r="44" spans="1:21" x14ac:dyDescent="0.3">
      <c r="A44" s="69"/>
      <c r="B44" s="70" t="s">
        <v>9</v>
      </c>
      <c r="C44" s="103">
        <v>2023</v>
      </c>
      <c r="D44" s="104"/>
      <c r="E44" s="103">
        <v>2024</v>
      </c>
      <c r="F44" s="104"/>
      <c r="G44" s="103">
        <v>2025</v>
      </c>
      <c r="H44" s="104"/>
      <c r="I44" s="103">
        <v>2026</v>
      </c>
      <c r="J44" s="104"/>
      <c r="K44" s="103">
        <v>2027</v>
      </c>
      <c r="L44" s="104"/>
      <c r="M44" s="103">
        <v>2028</v>
      </c>
      <c r="N44" s="104"/>
      <c r="O44" s="100" t="s">
        <v>67</v>
      </c>
      <c r="P44" s="101"/>
      <c r="Q44" s="3"/>
      <c r="R44" s="3"/>
      <c r="S44" s="3"/>
      <c r="T44" s="3"/>
      <c r="U44" s="3"/>
    </row>
    <row r="45" spans="1:21" ht="23" x14ac:dyDescent="0.3">
      <c r="A45" s="71" t="s">
        <v>10</v>
      </c>
      <c r="B45" s="72" t="s">
        <v>68</v>
      </c>
      <c r="C45" s="73" t="s">
        <v>69</v>
      </c>
      <c r="D45" s="73" t="s">
        <v>70</v>
      </c>
      <c r="E45" s="73" t="s">
        <v>69</v>
      </c>
      <c r="F45" s="74" t="s">
        <v>70</v>
      </c>
      <c r="G45" s="73" t="s">
        <v>69</v>
      </c>
      <c r="H45" s="74" t="s">
        <v>70</v>
      </c>
      <c r="I45" s="73" t="s">
        <v>69</v>
      </c>
      <c r="J45" s="74" t="s">
        <v>70</v>
      </c>
      <c r="K45" s="73" t="s">
        <v>69</v>
      </c>
      <c r="L45" s="74" t="s">
        <v>70</v>
      </c>
      <c r="M45" s="73" t="s">
        <v>69</v>
      </c>
      <c r="N45" s="74" t="s">
        <v>70</v>
      </c>
      <c r="O45" s="73" t="s">
        <v>69</v>
      </c>
      <c r="P45" s="75" t="s">
        <v>70</v>
      </c>
    </row>
    <row r="46" spans="1:21" x14ac:dyDescent="0.3">
      <c r="A46" s="76">
        <v>1</v>
      </c>
      <c r="B46" s="77" t="s">
        <v>71</v>
      </c>
      <c r="C46" s="78">
        <f>C39</f>
        <v>1273872.6645</v>
      </c>
      <c r="D46" s="79"/>
      <c r="E46" s="78">
        <f>D39</f>
        <v>3253051.3375000004</v>
      </c>
      <c r="F46" s="80"/>
      <c r="G46" s="78">
        <f>E39</f>
        <v>5717812.7999999998</v>
      </c>
      <c r="H46" s="80"/>
      <c r="I46" s="78">
        <f>F39</f>
        <v>9168450.4000000004</v>
      </c>
      <c r="J46" s="80"/>
      <c r="K46" s="78">
        <f>G39</f>
        <v>9743751.6699999981</v>
      </c>
      <c r="L46" s="80"/>
      <c r="M46" s="81">
        <f>H39</f>
        <v>2692026</v>
      </c>
      <c r="N46" s="80"/>
      <c r="O46" s="78">
        <f>C46+E46+G46+I46+K46+M46</f>
        <v>31848964.871999998</v>
      </c>
      <c r="P46" s="82"/>
    </row>
    <row r="47" spans="1:21" x14ac:dyDescent="0.3">
      <c r="A47" s="76">
        <v>2</v>
      </c>
      <c r="B47" s="57" t="s">
        <v>72</v>
      </c>
      <c r="C47" s="78">
        <f>C48+C49</f>
        <v>1273872.6645</v>
      </c>
      <c r="D47" s="81">
        <f>C47/C46*100</f>
        <v>100</v>
      </c>
      <c r="E47" s="78">
        <f>E48+E49</f>
        <v>3253051.3375000004</v>
      </c>
      <c r="F47" s="81">
        <f>E47/E46*100</f>
        <v>100</v>
      </c>
      <c r="G47" s="78">
        <f>G48+G49</f>
        <v>5717812.7999999998</v>
      </c>
      <c r="H47" s="83">
        <f>G47/G46*100</f>
        <v>100</v>
      </c>
      <c r="I47" s="78">
        <f>I48+I49</f>
        <v>9168450.4000000004</v>
      </c>
      <c r="J47" s="83">
        <f>I47/I46*100</f>
        <v>100</v>
      </c>
      <c r="K47" s="78">
        <f>K48+K49</f>
        <v>9743751.6699999981</v>
      </c>
      <c r="L47" s="83">
        <f>K47/K46*100</f>
        <v>100</v>
      </c>
      <c r="M47" s="81">
        <f>M48+M49</f>
        <v>2692026</v>
      </c>
      <c r="N47" s="83">
        <f>M47/M46*100</f>
        <v>100</v>
      </c>
      <c r="O47" s="81">
        <f>O46</f>
        <v>31848964.871999998</v>
      </c>
      <c r="P47" s="84">
        <f>O47/O46*100</f>
        <v>100</v>
      </c>
    </row>
    <row r="48" spans="1:21" x14ac:dyDescent="0.3">
      <c r="A48" s="85" t="s">
        <v>20</v>
      </c>
      <c r="B48" s="86" t="s">
        <v>75</v>
      </c>
      <c r="C48" s="87">
        <f>C46*0.7</f>
        <v>891710.86514999997</v>
      </c>
      <c r="D48" s="88">
        <v>70</v>
      </c>
      <c r="E48" s="87">
        <f>E46*70/100</f>
        <v>2277135.9362500003</v>
      </c>
      <c r="F48" s="89">
        <v>70</v>
      </c>
      <c r="G48" s="87">
        <f>G46*70/100</f>
        <v>4002468.96</v>
      </c>
      <c r="H48" s="90">
        <v>70</v>
      </c>
      <c r="I48" s="87">
        <f>I46*70/100</f>
        <v>6417915.2800000003</v>
      </c>
      <c r="J48" s="90">
        <v>70</v>
      </c>
      <c r="K48" s="87">
        <f>K46*70/100</f>
        <v>6820626.1689999988</v>
      </c>
      <c r="L48" s="90">
        <v>70</v>
      </c>
      <c r="M48" s="88">
        <f>M46*70/100</f>
        <v>1884418.2</v>
      </c>
      <c r="N48" s="90">
        <v>70</v>
      </c>
      <c r="O48" s="88">
        <f>O46*70/100</f>
        <v>22294275.410399999</v>
      </c>
      <c r="P48" s="91">
        <v>70</v>
      </c>
    </row>
    <row r="49" spans="1:16" ht="12.5" thickBot="1" x14ac:dyDescent="0.35">
      <c r="A49" s="92" t="s">
        <v>28</v>
      </c>
      <c r="B49" s="93" t="s">
        <v>73</v>
      </c>
      <c r="C49" s="94">
        <f>C46*0.3</f>
        <v>382161.79934999999</v>
      </c>
      <c r="D49" s="95">
        <v>30</v>
      </c>
      <c r="E49" s="94">
        <f>E46*30/100</f>
        <v>975915.40125000011</v>
      </c>
      <c r="F49" s="96">
        <v>30</v>
      </c>
      <c r="G49" s="94">
        <f>G46*30/100</f>
        <v>1715343.84</v>
      </c>
      <c r="H49" s="97">
        <v>30</v>
      </c>
      <c r="I49" s="94">
        <f>I46*30/100</f>
        <v>2750535.12</v>
      </c>
      <c r="J49" s="97">
        <v>30</v>
      </c>
      <c r="K49" s="94">
        <f>K46*30/100</f>
        <v>2923125.5009999997</v>
      </c>
      <c r="L49" s="97">
        <v>30</v>
      </c>
      <c r="M49" s="98">
        <f>M46*30/100</f>
        <v>807607.8</v>
      </c>
      <c r="N49" s="97">
        <v>30</v>
      </c>
      <c r="O49" s="95">
        <f>O46*30/100</f>
        <v>9554689.4616</v>
      </c>
      <c r="P49" s="99">
        <v>30</v>
      </c>
    </row>
  </sheetData>
  <mergeCells count="8">
    <mergeCell ref="O44:P44"/>
    <mergeCell ref="I11:I12"/>
    <mergeCell ref="C44:D44"/>
    <mergeCell ref="E44:F44"/>
    <mergeCell ref="G44:H44"/>
    <mergeCell ref="I44:J44"/>
    <mergeCell ref="K44:L44"/>
    <mergeCell ref="M44:N4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ACCEEE999F7848977B87A9F7B69648" ma:contentTypeVersion="10" ma:contentTypeDescription="Loo uus dokument" ma:contentTypeScope="" ma:versionID="f02672792ebe2cdb476847ce8f426007">
  <xsd:schema xmlns:xsd="http://www.w3.org/2001/XMLSchema" xmlns:xs="http://www.w3.org/2001/XMLSchema" xmlns:p="http://schemas.microsoft.com/office/2006/metadata/properties" xmlns:ns2="1ade1d93-9233-43d5-9b98-da0cbf1d2e2d" xmlns:ns3="08adef74-251f-42fc-9024-6df5c4e3f36b" targetNamespace="http://schemas.microsoft.com/office/2006/metadata/properties" ma:root="true" ma:fieldsID="5478142df6101b9c5f7ed8c62361669f" ns2:_="" ns3:_="">
    <xsd:import namespace="1ade1d93-9233-43d5-9b98-da0cbf1d2e2d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e1d93-9233-43d5-9b98-da0cbf1d2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def74-251f-42fc-9024-6df5c4e3f36b" xsi:nil="true"/>
    <lcf76f155ced4ddcb4097134ff3c332f xmlns="1ade1d93-9233-43d5-9b98-da0cbf1d2e2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A47B2D-04E5-44DF-9525-CADCBAB1C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e1d93-9233-43d5-9b98-da0cbf1d2e2d"/>
    <ds:schemaRef ds:uri="08adef74-251f-42fc-9024-6df5c4e3f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1D4EF7-CE8C-44DA-BCCD-88C89E64283C}">
  <ds:schemaRefs>
    <ds:schemaRef ds:uri="http://schemas.microsoft.com/office/2006/metadata/properties"/>
    <ds:schemaRef ds:uri="http://schemas.microsoft.com/office/infopath/2007/PartnerControls"/>
    <ds:schemaRef ds:uri="08adef74-251f-42fc-9024-6df5c4e3f36b"/>
    <ds:schemaRef ds:uri="1ade1d93-9233-43d5-9b98-da0cbf1d2e2d"/>
  </ds:schemaRefs>
</ds:datastoreItem>
</file>

<file path=customXml/itemProps3.xml><?xml version="1.0" encoding="utf-8"?>
<ds:datastoreItem xmlns:ds="http://schemas.openxmlformats.org/officeDocument/2006/customXml" ds:itemID="{0572C566-9F6D-480D-9E28-6514DA2FAF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Alice Juurik - SOM</dc:creator>
  <cp:keywords/>
  <dc:description/>
  <cp:lastModifiedBy>Margot Maisalu - SOM</cp:lastModifiedBy>
  <cp:revision/>
  <dcterms:created xsi:type="dcterms:W3CDTF">2024-12-26T17:23:48Z</dcterms:created>
  <dcterms:modified xsi:type="dcterms:W3CDTF">2026-02-13T08:35:39Z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2024-12-26T17:44:25Z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c7239ee4-569b-483f-a779-b871e99e7441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0x01010028ACCEEE999F7848977B87A9F7B69648</vt:lpwstr>
  </property>
  <property fmtid="{D5CDD505-2E9C-101B-9397-08002B2CF9AE}" pid="10" name="MediaServiceImageTags">
    <vt:lpwstr/>
  </property>
</Properties>
</file>